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4\"/>
    </mc:Choice>
  </mc:AlternateContent>
  <xr:revisionPtr revIDLastSave="0" documentId="13_ncr:1_{A33D0580-8AB7-4684-A241-3B6CA032BC72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" l="1"/>
  <c r="J38" i="2"/>
  <c r="J14" i="2"/>
  <c r="J12" i="2"/>
  <c r="J54" i="2"/>
  <c r="J28" i="2"/>
  <c r="J23" i="2"/>
  <c r="J19" i="2"/>
  <c r="J15" i="2"/>
  <c r="J13" i="2"/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<sst xmlns="http://schemas.openxmlformats.org/spreadsheetml/2006/main" count="101" uniqueCount="101">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</sst>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4"/>
  <sheetViews>
    <sheetView showGridLines="0" tabSelected="1" zoomScale="60" zoomScaleNormal="60" zoomScaleSheetLayoutView="30" workbookViewId="0">
      <pane xSplit="1" topLeftCell="G1" activePane="topRight" state="frozen"/>
      <selection pane="topRight" activeCell="J26" sqref="J26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2" t="s">
        <v>93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x14ac:dyDescent="0.4">
      <c r="A4" s="76">
        <v>2024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7" ht="21" customHeight="1" x14ac:dyDescent="0.4">
      <c r="A5" s="72" t="s">
        <v>90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ht="21.75" customHeight="1" x14ac:dyDescent="0.4">
      <c r="A6" s="68" t="s">
        <v>75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8" spans="1:17" ht="25.5" customHeight="1" x14ac:dyDescent="0.4">
      <c r="A8" s="73" t="s">
        <v>65</v>
      </c>
      <c r="B8" s="74" t="s">
        <v>92</v>
      </c>
      <c r="C8" s="74" t="s">
        <v>91</v>
      </c>
      <c r="D8" s="69" t="s">
        <v>89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1"/>
    </row>
    <row r="9" spans="1:17" x14ac:dyDescent="0.4">
      <c r="A9" s="73"/>
      <c r="B9" s="75"/>
      <c r="C9" s="75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35">
        <f>45482566+32926492+68829619+98179968+707475+3754949+3141246+12945663</f>
        <v>265967978</v>
      </c>
      <c r="K12" s="21"/>
      <c r="L12" s="4"/>
      <c r="M12" s="4"/>
      <c r="N12" s="4"/>
      <c r="O12" s="3"/>
      <c r="P12" s="2">
        <f>SUM(D12:O12)</f>
        <v>1644123616.0699999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2">
        <f>3807457+936601</f>
        <v>4744058</v>
      </c>
      <c r="F13" s="23">
        <v>5839906</v>
      </c>
      <c r="G13" s="23">
        <f>2250211+4222481</f>
        <v>6472692</v>
      </c>
      <c r="H13" s="23">
        <f>4199993+2387597</f>
        <v>6587590</v>
      </c>
      <c r="I13" s="4">
        <f>2419745+4276359</f>
        <v>6696104</v>
      </c>
      <c r="J13" s="24">
        <f>4277983+2104832</f>
        <v>6382815</v>
      </c>
      <c r="K13" s="24"/>
      <c r="L13" s="4"/>
      <c r="M13" s="4"/>
      <c r="N13" s="4"/>
      <c r="O13" s="3"/>
      <c r="P13" s="2">
        <f t="shared" ref="P13:P16" si="0">SUM(D13:O13)</f>
        <v>42586902.629999995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5">
        <f>368000+120000+96000</f>
        <v>584000</v>
      </c>
      <c r="F14" s="26">
        <v>1277000</v>
      </c>
      <c r="G14" s="26">
        <f>215680+(430000-144000)+112000</f>
        <v>613680</v>
      </c>
      <c r="H14" s="26">
        <f>845000+800000+100000</f>
        <v>1745000</v>
      </c>
      <c r="I14" s="22">
        <v>966000</v>
      </c>
      <c r="J14" s="25">
        <f>100000+300000+100000+125000</f>
        <v>625000</v>
      </c>
      <c r="K14" s="24"/>
      <c r="L14" s="4"/>
      <c r="M14" s="4"/>
      <c r="N14" s="4"/>
      <c r="O14" s="3"/>
      <c r="P14" s="2">
        <f t="shared" si="0"/>
        <v>5906680</v>
      </c>
      <c r="Q14" s="27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8">
        <v>15848928</v>
      </c>
      <c r="F15" s="29">
        <v>17560207</v>
      </c>
      <c r="G15" s="16">
        <f>70826189+18464586</f>
        <v>89290775</v>
      </c>
      <c r="H15" s="17">
        <v>17707059</v>
      </c>
      <c r="I15" s="22">
        <f>14394783+93906414</f>
        <v>108301197</v>
      </c>
      <c r="J15" s="25">
        <f>14638008+20650348</f>
        <v>35288356</v>
      </c>
      <c r="K15" s="24"/>
      <c r="L15" s="4"/>
      <c r="M15" s="4"/>
      <c r="N15" s="4"/>
      <c r="O15" s="3"/>
      <c r="P15" s="2">
        <f t="shared" si="0"/>
        <v>295698252</v>
      </c>
    </row>
    <row r="16" spans="1:17" s="34" customFormat="1" ht="27" customHeight="1" x14ac:dyDescent="0.4">
      <c r="A16" s="30" t="s">
        <v>6</v>
      </c>
      <c r="B16" s="31">
        <v>493770243</v>
      </c>
      <c r="C16" s="32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6">
        <v>51766213</v>
      </c>
      <c r="I16" s="25">
        <v>37934317</v>
      </c>
      <c r="J16" s="25">
        <v>39074464</v>
      </c>
      <c r="K16" s="24"/>
      <c r="L16" s="24"/>
      <c r="M16" s="24"/>
      <c r="N16" s="24"/>
      <c r="O16" s="33"/>
      <c r="P16" s="2">
        <f t="shared" si="0"/>
        <v>253757586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2">
        <v>14653737</v>
      </c>
      <c r="I18" s="22">
        <v>8489972</v>
      </c>
      <c r="J18" s="25">
        <v>18801841</v>
      </c>
      <c r="K18" s="24"/>
      <c r="L18" s="4"/>
      <c r="M18" s="4"/>
      <c r="N18" s="4"/>
      <c r="O18" s="3"/>
      <c r="P18" s="36">
        <f>SUM(D18:O18)</f>
        <v>89237320</v>
      </c>
    </row>
    <row r="19" spans="1:24" ht="27" customHeight="1" x14ac:dyDescent="0.4">
      <c r="A19" s="13" t="s">
        <v>9</v>
      </c>
      <c r="B19" s="31">
        <v>45705000</v>
      </c>
      <c r="C19" s="15">
        <v>0</v>
      </c>
      <c r="D19" s="16">
        <f>1768697+1643576</f>
        <v>3412273</v>
      </c>
      <c r="E19" s="29">
        <f>3307682+2222058</f>
        <v>5529740</v>
      </c>
      <c r="F19" s="29">
        <v>6190574</v>
      </c>
      <c r="G19" s="28">
        <f>4892658+3040694</f>
        <v>7933352</v>
      </c>
      <c r="H19" s="22">
        <f>7406051+2340065</f>
        <v>9746116</v>
      </c>
      <c r="I19" s="22">
        <f>2343893+2514773</f>
        <v>4858666</v>
      </c>
      <c r="J19" s="25">
        <f>3583536+2366593</f>
        <v>5950129</v>
      </c>
      <c r="K19" s="24"/>
      <c r="L19" s="4"/>
      <c r="M19" s="4"/>
      <c r="N19" s="4"/>
      <c r="O19" s="3"/>
      <c r="P19" s="36">
        <f t="shared" ref="P19" si="1">SUM(D19:O19)</f>
        <v>43620850</v>
      </c>
      <c r="X19" s="3"/>
    </row>
    <row r="20" spans="1:24" ht="27" customHeight="1" x14ac:dyDescent="0.4">
      <c r="A20" s="13" t="s">
        <v>10</v>
      </c>
      <c r="B20" s="31">
        <v>36790000</v>
      </c>
      <c r="C20" s="15">
        <v>0</v>
      </c>
      <c r="D20" s="16">
        <v>1800728</v>
      </c>
      <c r="E20" s="37">
        <v>3013221</v>
      </c>
      <c r="F20" s="4">
        <v>3441907</v>
      </c>
      <c r="G20" s="28">
        <v>2991013</v>
      </c>
      <c r="H20" s="22">
        <v>2894795</v>
      </c>
      <c r="I20" s="22">
        <v>2946014</v>
      </c>
      <c r="J20" s="25">
        <v>3639420</v>
      </c>
      <c r="K20" s="24"/>
      <c r="L20" s="4"/>
      <c r="M20" s="4"/>
      <c r="N20" s="4"/>
      <c r="O20" s="3"/>
      <c r="P20" s="36">
        <f>SUM(D20:O20)</f>
        <v>20727098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14865700</v>
      </c>
      <c r="C22" s="15">
        <v>0</v>
      </c>
      <c r="D22" s="16">
        <v>333577</v>
      </c>
      <c r="E22" s="29">
        <v>158025</v>
      </c>
      <c r="F22" s="4">
        <v>841347</v>
      </c>
      <c r="G22" s="28">
        <v>50541919</v>
      </c>
      <c r="H22" s="17">
        <v>294697</v>
      </c>
      <c r="I22" s="22">
        <v>567794</v>
      </c>
      <c r="J22" s="25">
        <v>221335</v>
      </c>
      <c r="K22" s="24"/>
      <c r="L22" s="4"/>
      <c r="M22" s="4"/>
      <c r="N22" s="4"/>
      <c r="O22" s="3"/>
      <c r="P22" s="36">
        <f t="shared" si="2"/>
        <v>52958694</v>
      </c>
      <c r="X22" s="3"/>
    </row>
    <row r="23" spans="1:24" ht="27" customHeight="1" x14ac:dyDescent="0.4">
      <c r="A23" s="13" t="s">
        <v>13</v>
      </c>
      <c r="B23" s="31">
        <v>133300000</v>
      </c>
      <c r="C23" s="15">
        <v>0</v>
      </c>
      <c r="D23" s="16">
        <f>5258272+1162170</f>
        <v>6420442</v>
      </c>
      <c r="E23" s="29">
        <f>1205931+8797969</f>
        <v>10003900</v>
      </c>
      <c r="F23" s="29">
        <v>5782914</v>
      </c>
      <c r="G23" s="28">
        <f>3612320+6363563</f>
        <v>9975883</v>
      </c>
      <c r="H23" s="29">
        <f>7525682+1599523</f>
        <v>9125205</v>
      </c>
      <c r="I23" s="22">
        <f>5898632+1380545</f>
        <v>7279177</v>
      </c>
      <c r="J23" s="16">
        <f>6658947+1276399</f>
        <v>7935346</v>
      </c>
      <c r="K23" s="16"/>
      <c r="L23" s="16"/>
      <c r="M23" s="16"/>
      <c r="N23" s="16"/>
      <c r="O23" s="16"/>
      <c r="P23" s="36">
        <f>SUM(D23:O23)</f>
        <v>56522867</v>
      </c>
      <c r="X23" s="3"/>
    </row>
    <row r="24" spans="1:24" ht="49.5" x14ac:dyDescent="0.4">
      <c r="A24" s="41" t="s">
        <v>14</v>
      </c>
      <c r="B24" s="31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>
        <v>15158737</v>
      </c>
      <c r="K24" s="16"/>
      <c r="L24" s="16"/>
      <c r="M24" s="42"/>
      <c r="N24" s="29"/>
      <c r="O24" s="42"/>
      <c r="P24" s="43">
        <f t="shared" si="2"/>
        <v>100466860</v>
      </c>
      <c r="X24" s="3"/>
    </row>
    <row r="25" spans="1:24" ht="48" customHeight="1" x14ac:dyDescent="0.4">
      <c r="A25" s="41" t="s">
        <v>15</v>
      </c>
      <c r="B25" s="31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4">
        <f>8859304+562115+6123379+261300+103083+1060944+6875644+34978485+3023397+10986678+5218732+897411-59125</f>
        <v>78891347</v>
      </c>
      <c r="F25" s="16">
        <v>115792463</v>
      </c>
      <c r="G25" s="45">
        <f>477954+5701820+15187862+3534192+66579151+12921696+3417903+281538+3307740+461922+13373798+783351</f>
        <v>126028927</v>
      </c>
      <c r="H25" s="25">
        <f>9447455+98784+4882837+232018+3835745+4097944+64167837+3703507+14680424+7909360+1516569+287536</f>
        <v>114860016</v>
      </c>
      <c r="I25" s="25">
        <f>648687+16788330+322717+872105+5213573+2143235+5527344+44944175+2630972+15272667+12033109+17799</f>
        <v>106414713</v>
      </c>
      <c r="J25" s="25">
        <f>526081+8483395+15851204+4629415+57116695+802274+4975993+203305+1265250+3924290+4813203+542979+7177577+9607510</f>
        <v>119919171</v>
      </c>
      <c r="K25" s="24"/>
      <c r="L25" s="24"/>
      <c r="M25" s="24"/>
      <c r="N25" s="24"/>
      <c r="O25" s="33"/>
      <c r="P25" s="36">
        <f t="shared" si="2"/>
        <v>765703503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O27" s="3"/>
      <c r="X27" s="3"/>
    </row>
    <row r="28" spans="1:24" ht="27" customHeight="1" x14ac:dyDescent="0.4">
      <c r="A28" s="13" t="s">
        <v>18</v>
      </c>
      <c r="B28" s="31">
        <v>54560000</v>
      </c>
      <c r="C28" s="15">
        <v>0</v>
      </c>
      <c r="D28" s="16">
        <f>1837087+17500</f>
        <v>1854587</v>
      </c>
      <c r="E28" s="29">
        <f>156787+2785149</f>
        <v>2941936</v>
      </c>
      <c r="F28" s="28">
        <v>6882749</v>
      </c>
      <c r="G28" s="28">
        <f>(5894194-942665)+562748</f>
        <v>5514277</v>
      </c>
      <c r="H28" s="29">
        <f>3373304+4808641</f>
        <v>8181945</v>
      </c>
      <c r="I28" s="45">
        <f>174937+3261940</f>
        <v>3436877</v>
      </c>
      <c r="J28" s="45">
        <f>3816726+8553145</f>
        <v>12369871</v>
      </c>
      <c r="K28" s="24"/>
      <c r="L28" s="4"/>
      <c r="M28" s="4"/>
      <c r="N28" s="24"/>
      <c r="O28" s="3"/>
      <c r="P28" s="36">
        <f>SUM(D28:O28)</f>
        <v>41182242</v>
      </c>
      <c r="X28" s="3"/>
    </row>
    <row r="29" spans="1:24" ht="27" customHeight="1" x14ac:dyDescent="0.4">
      <c r="A29" s="13" t="s">
        <v>19</v>
      </c>
      <c r="B29" s="31">
        <v>3400000</v>
      </c>
      <c r="C29" s="15">
        <v>0</v>
      </c>
      <c r="D29" s="16">
        <f>795093-134363</f>
        <v>660730</v>
      </c>
      <c r="E29" s="29">
        <v>11910</v>
      </c>
      <c r="F29" s="28">
        <v>169598</v>
      </c>
      <c r="G29" s="28">
        <v>498453</v>
      </c>
      <c r="H29" s="29">
        <v>255172</v>
      </c>
      <c r="I29" s="45">
        <v>211028</v>
      </c>
      <c r="J29" s="45">
        <v>680837</v>
      </c>
      <c r="K29" s="24"/>
      <c r="L29" s="4"/>
      <c r="M29" s="4"/>
      <c r="N29" s="4"/>
      <c r="O29" s="3"/>
      <c r="P29" s="36">
        <f>SUM(D29:O29)</f>
        <v>2487728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8">
        <v>7198931</v>
      </c>
      <c r="H34" s="28">
        <f>507624+6864471</f>
        <v>7372095</v>
      </c>
      <c r="I34" s="28">
        <v>7443563</v>
      </c>
      <c r="J34" s="45">
        <v>7262294</v>
      </c>
      <c r="K34" s="24"/>
      <c r="L34" s="4"/>
      <c r="M34" s="4"/>
      <c r="N34" s="4"/>
      <c r="O34" s="3"/>
      <c r="P34" s="36">
        <f>SUM(D34:O34)</f>
        <v>47816559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/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199245941</v>
      </c>
      <c r="C36" s="15">
        <v>0</v>
      </c>
      <c r="D36" s="2">
        <v>8180876</v>
      </c>
      <c r="E36" s="29">
        <v>15714304</v>
      </c>
      <c r="F36" s="28">
        <v>15168176</v>
      </c>
      <c r="G36" s="28">
        <v>17390537</v>
      </c>
      <c r="H36" s="28">
        <v>14294662</v>
      </c>
      <c r="I36" s="45">
        <v>15738277</v>
      </c>
      <c r="J36" s="45">
        <v>17454338</v>
      </c>
      <c r="K36" s="24"/>
      <c r="L36" s="4"/>
      <c r="M36" s="4"/>
      <c r="N36" s="4"/>
      <c r="O36" s="3"/>
      <c r="P36" s="36">
        <f>SUM(D36:O36)</f>
        <v>103941170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29">
        <f>1166746+89345+64900+2599740</f>
        <v>3920731</v>
      </c>
      <c r="E38" s="16">
        <f>2599740+1587536+311284+152260</f>
        <v>4650820</v>
      </c>
      <c r="F38" s="28">
        <v>4051029</v>
      </c>
      <c r="G38" s="28">
        <f>2636700+6613940+73644+301210</f>
        <v>9625494</v>
      </c>
      <c r="H38" s="28">
        <f>3011387+892259+2636700</f>
        <v>6540346</v>
      </c>
      <c r="I38" s="28">
        <f>2636700+2003847+75000+108830</f>
        <v>4824377</v>
      </c>
      <c r="J38" s="45">
        <f>2636700+3303595+90734+269270</f>
        <v>6300299</v>
      </c>
      <c r="K38" s="24"/>
      <c r="L38" s="4"/>
      <c r="M38" s="4"/>
      <c r="N38" s="4"/>
      <c r="O38" s="3"/>
      <c r="P38" s="36">
        <f>SUM(D38:O38)</f>
        <v>39913096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187300000</v>
      </c>
      <c r="C54" s="15">
        <v>0</v>
      </c>
      <c r="D54" s="29">
        <f>1565915+868610</f>
        <v>2434525</v>
      </c>
      <c r="E54" s="29">
        <f>9795078+1291568-5081427</f>
        <v>6005219</v>
      </c>
      <c r="F54" s="29">
        <v>10609769</v>
      </c>
      <c r="G54" s="28">
        <f>12337073+16615901</f>
        <v>28952974</v>
      </c>
      <c r="H54" s="28">
        <f>2453707+3349097</f>
        <v>5802804</v>
      </c>
      <c r="I54" s="28">
        <f>2171742+492896</f>
        <v>2664638</v>
      </c>
      <c r="J54" s="45">
        <f>11670425+4163486</f>
        <v>15833911</v>
      </c>
      <c r="K54" s="24"/>
      <c r="L54" s="4"/>
      <c r="M54" s="4"/>
      <c r="N54" s="4"/>
      <c r="O54" s="3"/>
      <c r="P54" s="36">
        <f>SUM(D54:O54)</f>
        <v>72303840</v>
      </c>
    </row>
    <row r="55" spans="1:24" ht="45.75" customHeight="1" x14ac:dyDescent="0.4">
      <c r="A55" s="46" t="s">
        <v>44</v>
      </c>
      <c r="B55" s="32">
        <v>119700000</v>
      </c>
      <c r="C55" s="15">
        <v>0</v>
      </c>
      <c r="D55" s="40">
        <v>0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0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30000000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>
        <v>1342246</v>
      </c>
      <c r="E58" s="29">
        <v>350345</v>
      </c>
      <c r="F58" s="29">
        <v>8264778</v>
      </c>
      <c r="G58" s="28">
        <v>14289252</v>
      </c>
      <c r="H58" s="28">
        <v>1877062</v>
      </c>
      <c r="I58" s="28">
        <v>939574</v>
      </c>
      <c r="J58" s="45">
        <v>4705727</v>
      </c>
      <c r="K58" s="24"/>
      <c r="L58" s="3"/>
      <c r="M58" s="4"/>
      <c r="N58" s="4"/>
      <c r="O58" s="3"/>
      <c r="P58" s="36">
        <f>SUM(D58:O58)</f>
        <v>31768984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/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/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/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/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>
        <v>44000000</v>
      </c>
      <c r="C64" s="15">
        <v>0</v>
      </c>
      <c r="D64" s="29">
        <v>681420</v>
      </c>
      <c r="E64" s="16">
        <v>0</v>
      </c>
      <c r="F64" s="29">
        <v>1334000</v>
      </c>
      <c r="G64" s="15"/>
      <c r="H64" s="2">
        <v>183500000</v>
      </c>
      <c r="I64" s="15"/>
      <c r="J64" s="32">
        <v>219539</v>
      </c>
      <c r="K64" s="51"/>
      <c r="L64" s="15"/>
      <c r="M64" s="4"/>
      <c r="N64" s="4"/>
      <c r="O64" s="3"/>
      <c r="P64" s="36">
        <f t="shared" ref="P64:P74" si="8">SUM(D64:O64)</f>
        <v>185734959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6810271422</v>
      </c>
      <c r="C84" s="56">
        <f>SUM(C12:C83)</f>
        <v>0</v>
      </c>
      <c r="D84" s="57">
        <f>SUM(D11:D83)</f>
        <v>437476277.69999999</v>
      </c>
      <c r="E84" s="57">
        <f>SUM(E12:E83)</f>
        <v>394464169</v>
      </c>
      <c r="F84" s="57">
        <f>SUM(F11:F83)</f>
        <v>488559078</v>
      </c>
      <c r="G84" s="57">
        <f>SUM(G11:G83)</f>
        <v>673007857</v>
      </c>
      <c r="H84" s="57">
        <f>SUM(H11:H83)</f>
        <v>726562806</v>
      </c>
      <c r="I84" s="57">
        <f>SUM(I12:I83)</f>
        <v>592597211</v>
      </c>
      <c r="J84" s="57">
        <f>SUM(J11:J83)</f>
        <v>583791408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3896458806.6999998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6"/>
      <c r="B90" s="66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79" t="s">
        <v>95</v>
      </c>
      <c r="B92" s="79"/>
      <c r="C92" s="64"/>
      <c r="D92" s="64"/>
      <c r="E92" s="64"/>
      <c r="F92" s="64"/>
      <c r="G92" s="64"/>
      <c r="H92" s="79" t="s">
        <v>96</v>
      </c>
      <c r="I92" s="79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80" t="s">
        <v>98</v>
      </c>
      <c r="B95" s="80"/>
      <c r="C95" s="64"/>
      <c r="D95" s="64"/>
      <c r="E95" s="64"/>
      <c r="F95" s="64"/>
      <c r="G95" s="64"/>
      <c r="H95" s="80" t="s">
        <v>100</v>
      </c>
      <c r="I95" s="80"/>
      <c r="J95" s="1"/>
      <c r="K95" s="1"/>
      <c r="L95" s="1"/>
      <c r="M95" s="1"/>
      <c r="N95" s="1"/>
    </row>
    <row r="96" spans="1:22" s="5" customFormat="1" ht="27" x14ac:dyDescent="0.4">
      <c r="A96" s="79" t="s">
        <v>99</v>
      </c>
      <c r="B96" s="79"/>
      <c r="C96" s="64"/>
      <c r="D96" s="64"/>
      <c r="E96" s="64"/>
      <c r="F96" s="64"/>
      <c r="G96" s="64"/>
      <c r="H96" s="79" t="s">
        <v>97</v>
      </c>
      <c r="I96" s="79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6"/>
      <c r="B100" s="66"/>
      <c r="H100" s="66"/>
      <c r="I100" s="66"/>
      <c r="J100" s="78"/>
      <c r="K100" s="66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67"/>
      <c r="B103" s="67"/>
      <c r="H103" s="67"/>
      <c r="I103" s="67"/>
      <c r="J103" s="67"/>
      <c r="K103" s="67"/>
      <c r="P103" s="3"/>
    </row>
    <row r="104" spans="1:22" x14ac:dyDescent="0.4">
      <c r="A104" s="66"/>
      <c r="B104" s="66"/>
      <c r="H104" s="66"/>
      <c r="I104" s="66"/>
      <c r="J104" s="66"/>
      <c r="K104" s="66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67"/>
      <c r="B110" s="67"/>
      <c r="H110" s="67"/>
      <c r="I110" s="67"/>
      <c r="J110" s="67"/>
      <c r="K110" s="67"/>
    </row>
    <row r="111" spans="1:22" x14ac:dyDescent="0.4">
      <c r="A111" s="66"/>
      <c r="B111" s="66"/>
      <c r="H111" s="66"/>
      <c r="I111" s="66"/>
      <c r="J111" s="66"/>
      <c r="K111" s="66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2024-06-11T15:52:38Z</cp:lastPrinted>
  <dcterms:created xsi:type="dcterms:W3CDTF">2021-07-29T18:58:50Z</dcterms:created>
  <dcterms:modified xsi:type="dcterms:W3CDTF">2024-08-08T20:13:15Z</dcterms:modified>
</cp:coreProperties>
</file>